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3620" activeTab="0"/>
  </bookViews>
  <sheets>
    <sheet name="berekening" sheetId="1" r:id="rId1"/>
    <sheet name="bijlage 1 fac ond evenementen" sheetId="2" r:id="rId2"/>
  </sheets>
  <definedNames>
    <definedName name="_xlnm.Print_Area" localSheetId="0">'berekening'!$A$1:$G$40</definedName>
    <definedName name="_xlnm.Print_Area" localSheetId="1">'bijlage 1 fac ond evenementen'!$A$1:$D$32</definedName>
  </definedNames>
  <calcPr fullCalcOnLoad="1"/>
</workbook>
</file>

<file path=xl/comments1.xml><?xml version="1.0" encoding="utf-8"?>
<comments xmlns="http://schemas.openxmlformats.org/spreadsheetml/2006/main">
  <authors>
    <author>Marcelis</author>
  </authors>
  <commentList>
    <comment ref="B26" authorId="0">
      <text>
        <r>
          <rPr>
            <sz val="8"/>
            <rFont val="Tahoma"/>
            <family val="0"/>
          </rPr>
          <t xml:space="preserve">extra werk is +
minderwerk is -
</t>
        </r>
      </text>
    </comment>
    <comment ref="B27" authorId="0">
      <text>
        <r>
          <rPr>
            <sz val="8"/>
            <rFont val="Tahoma"/>
            <family val="0"/>
          </rPr>
          <t xml:space="preserve">extra werk is +
minderwerk is -
</t>
        </r>
      </text>
    </comment>
    <comment ref="G16" authorId="0">
      <text>
        <r>
          <rPr>
            <sz val="8"/>
            <rFont val="Tahoma"/>
            <family val="2"/>
          </rPr>
          <t>vul werkelijke kosten op 
offertebasis in</t>
        </r>
      </text>
    </comment>
  </commentList>
</comments>
</file>

<file path=xl/sharedStrings.xml><?xml version="1.0" encoding="utf-8"?>
<sst xmlns="http://schemas.openxmlformats.org/spreadsheetml/2006/main" count="172" uniqueCount="118">
  <si>
    <t>gratis</t>
  </si>
  <si>
    <t>aantal</t>
  </si>
  <si>
    <t>nee</t>
  </si>
  <si>
    <t>ja</t>
  </si>
  <si>
    <t>tabel transportkosten</t>
  </si>
  <si>
    <t>Kosten</t>
  </si>
  <si>
    <t>Tarief</t>
  </si>
  <si>
    <t xml:space="preserve"> materiaal / dienst</t>
  </si>
  <si>
    <t>Benodigd</t>
  </si>
  <si>
    <t>materiaal / dienst</t>
  </si>
  <si>
    <t>Dranghekken</t>
  </si>
  <si>
    <t>Verkeersborden</t>
  </si>
  <si>
    <t>Vlaggenmasten</t>
  </si>
  <si>
    <t>Vlaggen</t>
  </si>
  <si>
    <t>Afvalcontainer 240 lt. incl. storten afval</t>
  </si>
  <si>
    <t>Afvalcontainer 800 of 1100  lt. incl. storten afval</t>
  </si>
  <si>
    <t>Container 12 - 16 m3 incl. storten afval</t>
  </si>
  <si>
    <t>Verkeersregelaarshesjes</t>
  </si>
  <si>
    <t>Grotere wegafzettingen / verkeersomleidingen</t>
  </si>
  <si>
    <t>Groot mobiel podium (80m2)</t>
  </si>
  <si>
    <t>Inzet veegmachine</t>
  </si>
  <si>
    <t>Tabellen</t>
  </si>
  <si>
    <t>teksten</t>
  </si>
  <si>
    <t xml:space="preserve">geen kosten </t>
  </si>
  <si>
    <t>nvt</t>
  </si>
  <si>
    <t xml:space="preserve">transporten </t>
  </si>
  <si>
    <t>gratis, gemeente levert ondersteuner(s)</t>
  </si>
  <si>
    <t>Inzet handvegers / medewerkers</t>
  </si>
  <si>
    <t>per stuk / uur</t>
  </si>
  <si>
    <t>aantal / uren</t>
  </si>
  <si>
    <t>Totale kosten materialen en diensten</t>
  </si>
  <si>
    <t>Totale bijkomende kosten halen en brengen door gemeente</t>
  </si>
  <si>
    <t>Totale kosten voor facilitaire ondersteuning bij het evenement :</t>
  </si>
  <si>
    <t>Diensten</t>
  </si>
  <si>
    <t>Kosten diensten</t>
  </si>
  <si>
    <t xml:space="preserve"> werkelijk gemaakte uren handvegen</t>
  </si>
  <si>
    <t>Zelf met 5 personen helpen</t>
  </si>
  <si>
    <t>Berekening kostenbegroting voor facilitaire ondersteuning bij het evenement :</t>
  </si>
  <si>
    <t>Zelf met 2 personen helpen</t>
  </si>
  <si>
    <r>
      <t xml:space="preserve">zelf, </t>
    </r>
    <r>
      <rPr>
        <sz val="10"/>
        <rFont val="Arial"/>
        <family val="2"/>
      </rPr>
      <t>halen / brengen</t>
    </r>
  </si>
  <si>
    <r>
      <t xml:space="preserve">zelf </t>
    </r>
    <r>
      <rPr>
        <sz val="10"/>
        <rFont val="Arial"/>
        <family val="2"/>
      </rPr>
      <t xml:space="preserve">halen / brengen </t>
    </r>
  </si>
  <si>
    <t>Elektriciteit / gas / water, op basis werkelijk verbruik altijd min. € 20,-</t>
  </si>
  <si>
    <t>Kosten excl. btw.</t>
  </si>
  <si>
    <t>soort materiaal/dienst</t>
  </si>
  <si>
    <t>huurtarief zelf</t>
  </si>
  <si>
    <t xml:space="preserve">bijkomende kosten </t>
  </si>
  <si>
    <t>opmerkingen</t>
  </si>
  <si>
    <t>halen/brengen</t>
  </si>
  <si>
    <t>halen/brengen door gemeente</t>
  </si>
  <si>
    <t>Dranghekken ≤ 50 stuks</t>
  </si>
  <si>
    <t xml:space="preserve"> € 50,00  (max 50 stuks/transport)</t>
  </si>
  <si>
    <t>max. 300 beschikbaar</t>
  </si>
  <si>
    <t>Dranghekken &gt; 50 stuks</t>
  </si>
  <si>
    <t>€ 3,00/stuk</t>
  </si>
  <si>
    <t xml:space="preserve"> € 50,00  (max 80 stuks/transport)</t>
  </si>
  <si>
    <t>betalen alleen voor aantal boven 50 stuks</t>
  </si>
  <si>
    <t>Verkeersborden ≤ 5 stuks</t>
  </si>
  <si>
    <t xml:space="preserve"> € 50,00  / transport</t>
  </si>
  <si>
    <t>Verkeersborden &gt; 5 stuks</t>
  </si>
  <si>
    <t>€ 5,00/stuk</t>
  </si>
  <si>
    <t>betalen alleen voor aantal boven 5 stuks </t>
  </si>
  <si>
    <t>Vlaggenmasten ≤ 5 stuks</t>
  </si>
  <si>
    <t>max. 20 beschikbaar</t>
  </si>
  <si>
    <t>Vlaggenmasten &gt; 5 stuks</t>
  </si>
  <si>
    <t xml:space="preserve"> € 50,00  (max 20 stuks/transport)</t>
  </si>
  <si>
    <t>betalen alleen voor aantal boven 5 stuks</t>
  </si>
  <si>
    <t>Vlaggen ≤ 5 stuks</t>
  </si>
  <si>
    <t xml:space="preserve"> € 25,00  / transport</t>
  </si>
  <si>
    <t>Vlaggen &gt; 5 stuks</t>
  </si>
  <si>
    <t>Afvalcontainer 240 liter incl. storten afval</t>
  </si>
  <si>
    <t>€ 10,00/stuk</t>
  </si>
  <si>
    <t>Afvalcontainer 800 of 1100 liter incl. storten afval</t>
  </si>
  <si>
    <t>€ 35,00/stuk</t>
  </si>
  <si>
    <t xml:space="preserve"> € 50,00  (max 10 stuks/transport)</t>
  </si>
  <si>
    <t>Container 12-16 m3 incl. storten afval</t>
  </si>
  <si>
    <t>n.v.t.</t>
  </si>
  <si>
    <t xml:space="preserve"> € 300,00 / transport</t>
  </si>
  <si>
    <t xml:space="preserve"> € 25,00   / transport</t>
  </si>
  <si>
    <t>max. 50 beschikbaar</t>
  </si>
  <si>
    <t>Grotere wegafzettingen/</t>
  </si>
  <si>
    <t>verkeersomleidingen</t>
  </si>
  <si>
    <t>werkelijke kosten op offertebasis</t>
  </si>
  <si>
    <t>zelfwerkzaamheid minder mogelijk</t>
  </si>
  <si>
    <t>gratis </t>
  </si>
  <si>
    <t>gemeente levert ondersteuner(s)</t>
  </si>
  <si>
    <t>Groot mobiel podium (80 m2): inclusief plaatsing door gemeente</t>
  </si>
  <si>
    <t>gemeente verzorgt plaatsing</t>
  </si>
  <si>
    <t>Inzet veegmachine (zelf helpen met handvegers – min. 2 personen)</t>
  </si>
  <si>
    <t xml:space="preserve"> gratis</t>
  </si>
  <si>
    <t>zelfwerkzaamheid met veegmachine niet mogelijk</t>
  </si>
  <si>
    <t>Inzet handvegers/medewerkers</t>
  </si>
  <si>
    <t xml:space="preserve"> € 30,00/uur</t>
  </si>
  <si>
    <t>gemeente verzorgt handvegen</t>
  </si>
  <si>
    <t>Elektriciteit/gas/water</t>
  </si>
  <si>
    <t>werkelijke kosten indien                    &gt; € 20,00</t>
  </si>
  <si>
    <t xml:space="preserve"> basistarief min. € 20,00 </t>
  </si>
  <si>
    <t>afhankelijk van meters anders schatting</t>
  </si>
  <si>
    <r>
      <t xml:space="preserve">Groot mobiel podium (80 m2): 
</t>
    </r>
    <r>
      <rPr>
        <b/>
        <sz val="10"/>
        <rFont val="Arial"/>
        <family val="2"/>
      </rPr>
      <t>zelf helpen met plaatsen en afbreken</t>
    </r>
    <r>
      <rPr>
        <sz val="10"/>
        <rFont val="Arial"/>
        <family val="2"/>
      </rPr>
      <t xml:space="preserve"> (min 5 personen.)</t>
    </r>
  </si>
  <si>
    <t>Contactpersoon:</t>
  </si>
  <si>
    <t>Tel. Nr.:</t>
  </si>
  <si>
    <t>E-mail:</t>
  </si>
  <si>
    <t>Notities, bijzonderheden</t>
  </si>
  <si>
    <t>Naam aanvrager:</t>
  </si>
  <si>
    <t>Alleen in te vullen door gemeente</t>
  </si>
  <si>
    <t>Aanhangwagen beschikbaar (onder voorbehoud).</t>
  </si>
  <si>
    <t>Datum aanvraag:</t>
  </si>
  <si>
    <t>Datum evenement:</t>
  </si>
  <si>
    <t>Postcode , Woonplaats :</t>
  </si>
  <si>
    <t>Straat, Huisnummer.nr.:</t>
  </si>
  <si>
    <t>Ontvangst goederen</t>
  </si>
  <si>
    <t>Datum :</t>
  </si>
  <si>
    <t>Naam :</t>
  </si>
  <si>
    <t>Handtekening :</t>
  </si>
  <si>
    <t>Retour goederen</t>
  </si>
  <si>
    <t>Legitimatie nr.:</t>
  </si>
  <si>
    <t>Paspoort / Rijbewijs</t>
  </si>
  <si>
    <t>21%btw.</t>
  </si>
  <si>
    <t>Prijzen zijn excl. 21% Btw.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</si>
</sst>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  <numFmt numFmtId="173" formatCode="00.00.00.000"/>
    <numFmt numFmtId="174" formatCode="[$-413]dddd\ d\ mmmm\ yyyy"/>
    <numFmt numFmtId="175" formatCode="&quot;€&quot;\ #,##0.00_-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[$-413]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16" xfId="0" applyNumberFormat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5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75" fontId="0" fillId="33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175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5" fontId="0" fillId="0" borderId="27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0" fillId="0" borderId="18" xfId="0" applyFont="1" applyBorder="1" applyAlignment="1">
      <alignment wrapText="1"/>
    </xf>
    <xf numFmtId="175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Font="1" applyBorder="1" applyAlignment="1">
      <alignment/>
    </xf>
    <xf numFmtId="0" fontId="0" fillId="33" borderId="30" xfId="0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67" fontId="0" fillId="33" borderId="30" xfId="0" applyNumberFormat="1" applyFill="1" applyBorder="1" applyAlignment="1" applyProtection="1">
      <alignment horizontal="center"/>
      <protection locked="0"/>
    </xf>
    <xf numFmtId="180" fontId="0" fillId="0" borderId="0" xfId="0" applyNumberFormat="1" applyFont="1" applyBorder="1" applyAlignment="1">
      <alignment horizontal="left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33" borderId="30" xfId="0" applyFont="1" applyFill="1" applyBorder="1" applyAlignment="1" applyProtection="1">
      <alignment/>
      <protection locked="0"/>
    </xf>
    <xf numFmtId="180" fontId="0" fillId="33" borderId="30" xfId="0" applyNumberFormat="1" applyFont="1" applyFill="1" applyBorder="1" applyAlignment="1" applyProtection="1">
      <alignment/>
      <protection locked="0"/>
    </xf>
    <xf numFmtId="0" fontId="8" fillId="33" borderId="30" xfId="44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2" fillId="0" borderId="0" xfId="0" applyFont="1" applyAlignment="1">
      <alignment horizontal="right"/>
    </xf>
    <xf numFmtId="0" fontId="5" fillId="33" borderId="42" xfId="0" applyFont="1" applyFill="1" applyBorder="1" applyAlignment="1" applyProtection="1">
      <alignment horizontal="center"/>
      <protection locked="0"/>
    </xf>
    <xf numFmtId="0" fontId="7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E43" sqref="E43"/>
    </sheetView>
  </sheetViews>
  <sheetFormatPr defaultColWidth="9.140625" defaultRowHeight="16.5" customHeight="1" outlineLevelCol="1"/>
  <cols>
    <col min="1" max="1" width="59.421875" style="0" customWidth="1"/>
    <col min="2" max="2" width="17.7109375" style="7" customWidth="1"/>
    <col min="3" max="3" width="11.57421875" style="7" customWidth="1"/>
    <col min="4" max="4" width="18.8515625" style="7" customWidth="1"/>
    <col min="5" max="5" width="28.8515625" style="7" customWidth="1"/>
    <col min="6" max="6" width="17.421875" style="7" customWidth="1"/>
    <col min="7" max="7" width="32.8515625" style="13" customWidth="1"/>
    <col min="8" max="8" width="32.421875" style="0" hidden="1" customWidth="1" outlineLevel="1"/>
    <col min="9" max="9" width="18.140625" style="0" hidden="1" customWidth="1" outlineLevel="1"/>
    <col min="10" max="10" width="30.57421875" style="1" hidden="1" customWidth="1" outlineLevel="1"/>
    <col min="11" max="11" width="24.7109375" style="0" customWidth="1" collapsed="1"/>
    <col min="12" max="12" width="13.00390625" style="0" customWidth="1"/>
    <col min="14" max="14" width="23.7109375" style="1" customWidth="1"/>
    <col min="15" max="15" width="22.421875" style="1" customWidth="1"/>
    <col min="16" max="16" width="23.7109375" style="1" customWidth="1"/>
    <col min="17" max="17" width="31.00390625" style="0" customWidth="1"/>
  </cols>
  <sheetData>
    <row r="1" spans="1:16" s="2" customFormat="1" ht="16.5" customHeight="1">
      <c r="A1" s="95" t="s">
        <v>37</v>
      </c>
      <c r="B1" s="95"/>
      <c r="C1" s="96"/>
      <c r="D1" s="100"/>
      <c r="E1" s="101"/>
      <c r="F1" s="3"/>
      <c r="G1" s="62"/>
      <c r="J1" s="3"/>
      <c r="N1" s="3"/>
      <c r="O1" s="3"/>
      <c r="P1" s="3"/>
    </row>
    <row r="2" spans="1:16" s="2" customFormat="1" ht="16.5" customHeight="1">
      <c r="A2" s="66" t="s">
        <v>105</v>
      </c>
      <c r="B2" s="68"/>
      <c r="C2" s="97" t="s">
        <v>102</v>
      </c>
      <c r="D2" s="98"/>
      <c r="E2" s="67"/>
      <c r="F2" s="3" t="s">
        <v>98</v>
      </c>
      <c r="G2" s="63"/>
      <c r="J2" s="3"/>
      <c r="N2" s="3"/>
      <c r="O2" s="3"/>
      <c r="P2" s="3"/>
    </row>
    <row r="3" spans="1:16" s="2" customFormat="1" ht="16.5" customHeight="1">
      <c r="A3" s="66" t="s">
        <v>106</v>
      </c>
      <c r="B3" s="68"/>
      <c r="C3" s="97" t="s">
        <v>108</v>
      </c>
      <c r="D3" s="98"/>
      <c r="E3" s="59"/>
      <c r="F3" s="3" t="s">
        <v>99</v>
      </c>
      <c r="G3" s="63"/>
      <c r="J3" s="3"/>
      <c r="N3" s="3"/>
      <c r="O3" s="3"/>
      <c r="P3" s="3"/>
    </row>
    <row r="4" spans="3:16" s="2" customFormat="1" ht="16.5" customHeight="1">
      <c r="C4" s="99" t="s">
        <v>107</v>
      </c>
      <c r="D4" s="98"/>
      <c r="E4" s="59"/>
      <c r="F4" s="3" t="s">
        <v>100</v>
      </c>
      <c r="G4" s="69"/>
      <c r="J4" s="3"/>
      <c r="N4" s="3"/>
      <c r="O4" s="3"/>
      <c r="P4" s="3"/>
    </row>
    <row r="5" spans="2:16" s="2" customFormat="1" ht="16.5" customHeight="1" thickBot="1">
      <c r="B5" s="6"/>
      <c r="C5" s="6"/>
      <c r="D5" s="6"/>
      <c r="E5" s="6"/>
      <c r="F5" s="6"/>
      <c r="G5" s="12"/>
      <c r="H5" s="11" t="s">
        <v>21</v>
      </c>
      <c r="J5" s="3"/>
      <c r="N5" s="3"/>
      <c r="O5" s="3"/>
      <c r="P5" s="3"/>
    </row>
    <row r="6" spans="1:10" ht="16.5" customHeight="1">
      <c r="A6" s="14" t="s">
        <v>8</v>
      </c>
      <c r="B6" s="15" t="s">
        <v>8</v>
      </c>
      <c r="C6" s="15" t="s">
        <v>6</v>
      </c>
      <c r="D6" s="15" t="s">
        <v>5</v>
      </c>
      <c r="E6" s="15" t="s">
        <v>33</v>
      </c>
      <c r="F6" s="15" t="s">
        <v>1</v>
      </c>
      <c r="G6" s="16" t="s">
        <v>34</v>
      </c>
      <c r="I6" s="2" t="s">
        <v>5</v>
      </c>
      <c r="J6" s="3" t="s">
        <v>4</v>
      </c>
    </row>
    <row r="7" spans="1:16" s="2" customFormat="1" ht="16.5" customHeight="1" thickBot="1">
      <c r="A7" s="17" t="s">
        <v>9</v>
      </c>
      <c r="B7" s="18" t="s">
        <v>29</v>
      </c>
      <c r="C7" s="18" t="s">
        <v>28</v>
      </c>
      <c r="D7" s="18" t="s">
        <v>7</v>
      </c>
      <c r="E7" s="18" t="s">
        <v>39</v>
      </c>
      <c r="F7" s="18" t="s">
        <v>25</v>
      </c>
      <c r="G7" s="19" t="s">
        <v>40</v>
      </c>
      <c r="H7" s="2" t="s">
        <v>22</v>
      </c>
      <c r="I7" s="2" t="s">
        <v>7</v>
      </c>
      <c r="J7" s="3"/>
      <c r="N7" s="3"/>
      <c r="O7" s="3"/>
      <c r="P7" s="3"/>
    </row>
    <row r="8" spans="1:10" ht="16.5" customHeight="1">
      <c r="A8" s="20" t="s">
        <v>10</v>
      </c>
      <c r="B8" s="23"/>
      <c r="C8" s="24">
        <v>3</v>
      </c>
      <c r="D8" s="24" t="str">
        <f>IF(B8&gt;50,I8,H8)</f>
        <v>gratis</v>
      </c>
      <c r="E8" s="36"/>
      <c r="F8" s="25">
        <f>IF(E8=J9,ROUNDUP(B8/80,0),H11)</f>
        <v>0</v>
      </c>
      <c r="G8" s="26" t="str">
        <f>IF(E8=J9,F8*J10,H9)</f>
        <v>geen kosten </v>
      </c>
      <c r="H8" s="9" t="s">
        <v>0</v>
      </c>
      <c r="I8" s="10">
        <f>(B8-50)*C8</f>
        <v>-150</v>
      </c>
      <c r="J8" s="1" t="s">
        <v>3</v>
      </c>
    </row>
    <row r="9" spans="1:10" ht="16.5" customHeight="1">
      <c r="A9" s="21" t="s">
        <v>11</v>
      </c>
      <c r="B9" s="27"/>
      <c r="C9" s="28">
        <v>5</v>
      </c>
      <c r="D9" s="28" t="str">
        <f>IF(B9&gt;5,I9,H8)</f>
        <v>gratis</v>
      </c>
      <c r="E9" s="37"/>
      <c r="F9" s="29">
        <f>IF(E9=J9,ROUNDUP(B9/200,0),H11)</f>
        <v>0</v>
      </c>
      <c r="G9" s="30" t="str">
        <f>IF(E9=J9,F9*J10,H9)</f>
        <v>geen kosten </v>
      </c>
      <c r="H9" s="5" t="s">
        <v>23</v>
      </c>
      <c r="I9" s="10">
        <f>(B9-5)*C9</f>
        <v>-25</v>
      </c>
      <c r="J9" s="1" t="s">
        <v>2</v>
      </c>
    </row>
    <row r="10" spans="1:10" ht="16.5" customHeight="1">
      <c r="A10" s="21" t="s">
        <v>12</v>
      </c>
      <c r="B10" s="27"/>
      <c r="C10" s="28">
        <v>5</v>
      </c>
      <c r="D10" s="28" t="str">
        <f>IF(B10&gt;5,I10,H8)</f>
        <v>gratis</v>
      </c>
      <c r="E10" s="37"/>
      <c r="F10" s="29">
        <f>IF(E10=J9,ROUNDUP(B10/20,0),H11)</f>
        <v>0</v>
      </c>
      <c r="G10" s="30" t="str">
        <f>IF(E10=J9,F10*J10,H9)</f>
        <v>geen kosten </v>
      </c>
      <c r="H10" s="5" t="s">
        <v>24</v>
      </c>
      <c r="I10" s="10">
        <f>(B10-5)*C10</f>
        <v>-25</v>
      </c>
      <c r="J10" s="4">
        <v>50</v>
      </c>
    </row>
    <row r="11" spans="1:16" ht="16.5" customHeight="1">
      <c r="A11" s="21" t="s">
        <v>13</v>
      </c>
      <c r="B11" s="27"/>
      <c r="C11" s="28">
        <v>5</v>
      </c>
      <c r="D11" s="28" t="str">
        <f>IF(B11&gt;5,I11,H8)</f>
        <v>gratis</v>
      </c>
      <c r="E11" s="37"/>
      <c r="F11" s="29">
        <f>IF(E11=J9,ROUNDUP(B11/99,0),H11)</f>
        <v>0</v>
      </c>
      <c r="G11" s="30" t="str">
        <f>IF(E11=J9,F11*J11,H9)</f>
        <v>geen kosten </v>
      </c>
      <c r="H11" s="1">
        <v>0</v>
      </c>
      <c r="I11" s="10">
        <f>(B11-5)*C11</f>
        <v>-25</v>
      </c>
      <c r="J11" s="4">
        <v>25</v>
      </c>
      <c r="M11" s="1"/>
      <c r="P11"/>
    </row>
    <row r="12" spans="1:9" ht="16.5" customHeight="1">
      <c r="A12" s="21" t="s">
        <v>14</v>
      </c>
      <c r="B12" s="27"/>
      <c r="C12" s="28">
        <v>10</v>
      </c>
      <c r="D12" s="28">
        <f>I12</f>
        <v>0</v>
      </c>
      <c r="E12" s="37"/>
      <c r="F12" s="29">
        <f>IF(E12=J9,ROUNDUP(B12/20,0),H11)</f>
        <v>0</v>
      </c>
      <c r="G12" s="30" t="str">
        <f>IF(E12=J9,F12*J10,H9)</f>
        <v>geen kosten </v>
      </c>
      <c r="H12" s="5" t="s">
        <v>26</v>
      </c>
      <c r="I12" s="10">
        <f>B12*C12</f>
        <v>0</v>
      </c>
    </row>
    <row r="13" spans="1:9" ht="16.5" customHeight="1">
      <c r="A13" s="21" t="s">
        <v>15</v>
      </c>
      <c r="B13" s="27"/>
      <c r="C13" s="28">
        <v>35</v>
      </c>
      <c r="D13" s="28">
        <f>I13</f>
        <v>0</v>
      </c>
      <c r="E13" s="37"/>
      <c r="F13" s="29">
        <f>IF(E13=J9,ROUNDUP(B13/10,0),H11)</f>
        <v>0</v>
      </c>
      <c r="G13" s="30" t="str">
        <f>IF(E13=J9,F13*J10,H9)</f>
        <v>geen kosten </v>
      </c>
      <c r="I13" s="10">
        <f>B13*C13</f>
        <v>0</v>
      </c>
    </row>
    <row r="14" spans="1:10" ht="16.5" customHeight="1">
      <c r="A14" s="21" t="s">
        <v>16</v>
      </c>
      <c r="B14" s="27"/>
      <c r="C14" s="31" t="s">
        <v>24</v>
      </c>
      <c r="D14" s="31" t="s">
        <v>24</v>
      </c>
      <c r="E14" s="38" t="s">
        <v>24</v>
      </c>
      <c r="F14" s="32">
        <f>B14</f>
        <v>0</v>
      </c>
      <c r="G14" s="30">
        <f>F14*J14</f>
        <v>0</v>
      </c>
      <c r="J14" s="4">
        <v>300</v>
      </c>
    </row>
    <row r="15" spans="1:10" ht="16.5" customHeight="1">
      <c r="A15" s="21" t="s">
        <v>17</v>
      </c>
      <c r="B15" s="27"/>
      <c r="C15" s="29" t="s">
        <v>0</v>
      </c>
      <c r="D15" s="29" t="s">
        <v>0</v>
      </c>
      <c r="E15" s="37"/>
      <c r="F15" s="29">
        <f>IF(E15=J9,ROUNDUP(B15/50,0),H11)</f>
        <v>0</v>
      </c>
      <c r="G15" s="30" t="str">
        <f>IF(E15=J9,F15*J15,H9)</f>
        <v>geen kosten </v>
      </c>
      <c r="J15" s="4">
        <v>25</v>
      </c>
    </row>
    <row r="16" spans="1:7" ht="16.5" customHeight="1">
      <c r="A16" s="21" t="s">
        <v>18</v>
      </c>
      <c r="B16" s="27"/>
      <c r="C16" s="31" t="s">
        <v>24</v>
      </c>
      <c r="D16" s="31" t="s">
        <v>24</v>
      </c>
      <c r="E16" s="38" t="s">
        <v>24</v>
      </c>
      <c r="F16" s="31" t="s">
        <v>24</v>
      </c>
      <c r="G16" s="65"/>
    </row>
    <row r="17" spans="1:10" ht="16.5" customHeight="1">
      <c r="A17" s="21" t="s">
        <v>19</v>
      </c>
      <c r="B17" s="27"/>
      <c r="C17" s="29" t="s">
        <v>0</v>
      </c>
      <c r="D17" s="29" t="s">
        <v>0</v>
      </c>
      <c r="E17" s="39"/>
      <c r="F17" s="31" t="s">
        <v>24</v>
      </c>
      <c r="G17" s="30" t="str">
        <f>IF(B17=J23,IF(E17=J9,J17,H12),H9)</f>
        <v>geen kosten </v>
      </c>
      <c r="J17" s="4">
        <v>1000</v>
      </c>
    </row>
    <row r="18" spans="1:10" ht="16.5" customHeight="1">
      <c r="A18" s="21"/>
      <c r="B18" s="92"/>
      <c r="C18" s="94"/>
      <c r="D18"/>
      <c r="E18" s="93"/>
      <c r="F18"/>
      <c r="G18" s="30"/>
      <c r="J18" s="4">
        <v>500</v>
      </c>
    </row>
    <row r="19" spans="1:10" ht="16.5" customHeight="1">
      <c r="A19" s="21" t="s">
        <v>20</v>
      </c>
      <c r="B19" s="27"/>
      <c r="C19" s="29" t="s">
        <v>0</v>
      </c>
      <c r="D19" s="29" t="s">
        <v>0</v>
      </c>
      <c r="E19" s="37"/>
      <c r="F19" s="31" t="s">
        <v>24</v>
      </c>
      <c r="G19" s="30" t="str">
        <f>IF(B19=J23,IF(E19=J9,J19,H9),H9)</f>
        <v>geen kosten </v>
      </c>
      <c r="J19" s="5" t="s">
        <v>35</v>
      </c>
    </row>
    <row r="20" spans="1:9" ht="16.5" customHeight="1">
      <c r="A20" s="21" t="s">
        <v>27</v>
      </c>
      <c r="B20" s="60"/>
      <c r="C20" s="28">
        <v>30</v>
      </c>
      <c r="D20" s="28">
        <f>I20</f>
        <v>0</v>
      </c>
      <c r="E20" s="31" t="s">
        <v>24</v>
      </c>
      <c r="F20" s="31" t="s">
        <v>24</v>
      </c>
      <c r="G20" s="31" t="s">
        <v>24</v>
      </c>
      <c r="I20" s="10">
        <f>B20*C20</f>
        <v>0</v>
      </c>
    </row>
    <row r="21" spans="1:9" ht="16.5" customHeight="1">
      <c r="A21" s="21" t="s">
        <v>104</v>
      </c>
      <c r="B21" s="27"/>
      <c r="C21" s="28"/>
      <c r="D21" s="28"/>
      <c r="E21" s="31"/>
      <c r="F21" s="31"/>
      <c r="G21" s="31"/>
      <c r="I21" s="10"/>
    </row>
    <row r="22" spans="1:10" ht="16.5" customHeight="1" thickBot="1">
      <c r="A22" s="22" t="s">
        <v>41</v>
      </c>
      <c r="B22" s="33"/>
      <c r="C22" s="34"/>
      <c r="D22" s="56" t="str">
        <f>IF(B22=J23,IF(C22&lt;20,I22,C22),H10)</f>
        <v>nvt</v>
      </c>
      <c r="E22" s="40" t="s">
        <v>24</v>
      </c>
      <c r="F22" s="35" t="s">
        <v>24</v>
      </c>
      <c r="G22" s="35" t="s">
        <v>24</v>
      </c>
      <c r="I22" s="10">
        <v>20</v>
      </c>
      <c r="J22" s="1" t="s">
        <v>2</v>
      </c>
    </row>
    <row r="23" spans="9:10" ht="16.5" customHeight="1">
      <c r="I23">
        <f>(20-C22)+20</f>
        <v>40</v>
      </c>
      <c r="J23" s="1" t="s">
        <v>3</v>
      </c>
    </row>
    <row r="24" spans="1:10" ht="16.5" customHeight="1">
      <c r="A24" s="44" t="s">
        <v>30</v>
      </c>
      <c r="B24" s="45"/>
      <c r="C24" s="45"/>
      <c r="D24" s="46">
        <f>SUM(D8:D22)</f>
        <v>0</v>
      </c>
      <c r="J24" s="1" t="s">
        <v>36</v>
      </c>
    </row>
    <row r="25" spans="1:10" ht="16.5" customHeight="1">
      <c r="A25" s="44" t="s">
        <v>31</v>
      </c>
      <c r="B25" s="45"/>
      <c r="C25" s="43"/>
      <c r="D25" s="43"/>
      <c r="E25" s="43"/>
      <c r="F25" s="43"/>
      <c r="G25" s="47">
        <f>SUM(G8:G22)</f>
        <v>0</v>
      </c>
      <c r="J25" s="1" t="s">
        <v>2</v>
      </c>
    </row>
    <row r="26" spans="1:7" ht="16.5" customHeight="1">
      <c r="A26" s="64" t="s">
        <v>103</v>
      </c>
      <c r="B26" s="61"/>
      <c r="C26" s="57"/>
      <c r="D26" s="57"/>
      <c r="E26" s="57"/>
      <c r="F26" s="57"/>
      <c r="G26" s="58"/>
    </row>
    <row r="27" spans="1:7" ht="16.5" customHeight="1">
      <c r="A27" s="64" t="s">
        <v>103</v>
      </c>
      <c r="B27" s="61"/>
      <c r="C27" s="57"/>
      <c r="D27" s="57"/>
      <c r="E27" s="57"/>
      <c r="F27" s="57"/>
      <c r="G27" s="58"/>
    </row>
    <row r="28" spans="1:10" ht="20.25" customHeight="1" thickBot="1">
      <c r="A28" s="2" t="s">
        <v>42</v>
      </c>
      <c r="B28" s="48">
        <f>D24+G25+B27+B26</f>
        <v>0</v>
      </c>
      <c r="J28" s="1" t="s">
        <v>2</v>
      </c>
    </row>
    <row r="29" spans="1:10" ht="20.25" customHeight="1" thickBot="1">
      <c r="A29" s="3" t="s">
        <v>116</v>
      </c>
      <c r="B29" s="8">
        <f>0.21*B28</f>
        <v>0</v>
      </c>
      <c r="D29" s="88" t="s">
        <v>109</v>
      </c>
      <c r="E29" s="89"/>
      <c r="F29" s="88" t="s">
        <v>113</v>
      </c>
      <c r="G29" s="89"/>
      <c r="J29" s="1" t="s">
        <v>38</v>
      </c>
    </row>
    <row r="30" spans="1:7" ht="23.25" customHeight="1" thickBot="1" thickTop="1">
      <c r="A30" s="41" t="s">
        <v>32</v>
      </c>
      <c r="B30" s="42">
        <f>SUM(B28:B29)</f>
        <v>0</v>
      </c>
      <c r="D30" s="77" t="s">
        <v>110</v>
      </c>
      <c r="E30" s="75"/>
      <c r="F30" s="77" t="s">
        <v>110</v>
      </c>
      <c r="G30" s="75"/>
    </row>
    <row r="31" spans="4:7" ht="16.5" customHeight="1" thickTop="1">
      <c r="D31" s="78"/>
      <c r="E31" s="73"/>
      <c r="F31" s="78"/>
      <c r="G31" s="74"/>
    </row>
    <row r="32" spans="1:7" ht="16.5" customHeight="1">
      <c r="A32" s="2" t="s">
        <v>101</v>
      </c>
      <c r="D32" s="78"/>
      <c r="E32" s="76"/>
      <c r="F32" s="78"/>
      <c r="G32" s="81"/>
    </row>
    <row r="33" spans="1:7" ht="16.5" customHeight="1">
      <c r="A33" s="64"/>
      <c r="D33" s="79" t="s">
        <v>111</v>
      </c>
      <c r="E33" s="82"/>
      <c r="F33" s="79" t="s">
        <v>111</v>
      </c>
      <c r="G33" s="85"/>
    </row>
    <row r="34" spans="1:7" ht="16.5" customHeight="1">
      <c r="A34" s="64"/>
      <c r="D34" s="78"/>
      <c r="E34" s="83"/>
      <c r="F34" s="78"/>
      <c r="G34" s="86"/>
    </row>
    <row r="35" spans="1:7" ht="16.5" customHeight="1">
      <c r="A35" s="64"/>
      <c r="D35" s="78"/>
      <c r="E35" s="72"/>
      <c r="F35" s="78"/>
      <c r="G35" s="71"/>
    </row>
    <row r="36" spans="1:7" ht="16.5" customHeight="1">
      <c r="A36" s="64"/>
      <c r="D36" s="78" t="s">
        <v>115</v>
      </c>
      <c r="E36" s="82"/>
      <c r="F36" s="7" t="s">
        <v>115</v>
      </c>
      <c r="G36" s="85"/>
    </row>
    <row r="37" spans="1:7" ht="16.5" customHeight="1">
      <c r="A37" s="64"/>
      <c r="D37" s="79" t="s">
        <v>114</v>
      </c>
      <c r="E37" s="83"/>
      <c r="F37" s="70" t="s">
        <v>114</v>
      </c>
      <c r="G37" s="86"/>
    </row>
    <row r="38" spans="1:7" ht="16.5" customHeight="1">
      <c r="A38" s="64"/>
      <c r="D38" s="78"/>
      <c r="E38" s="90"/>
      <c r="G38" s="91"/>
    </row>
    <row r="39" spans="1:7" ht="16.5" customHeight="1">
      <c r="A39" s="64"/>
      <c r="D39" s="79" t="s">
        <v>112</v>
      </c>
      <c r="E39" s="82"/>
      <c r="F39" s="79" t="s">
        <v>112</v>
      </c>
      <c r="G39" s="85"/>
    </row>
    <row r="40" spans="1:7" ht="16.5" customHeight="1" thickBot="1">
      <c r="A40" s="64"/>
      <c r="D40" s="80"/>
      <c r="E40" s="84"/>
      <c r="F40" s="80"/>
      <c r="G40" s="87"/>
    </row>
  </sheetData>
  <sheetProtection password="CB7A" sheet="1" objects="1" scenarios="1"/>
  <protectedRanges>
    <protectedRange sqref="E19 E8:E13 E15 G16 C22 E17 B8:B17 B19:B22" name="Bereik1"/>
  </protectedRanges>
  <mergeCells count="5">
    <mergeCell ref="A1:C1"/>
    <mergeCell ref="C2:D2"/>
    <mergeCell ref="C3:D3"/>
    <mergeCell ref="C4:D4"/>
    <mergeCell ref="D1:E1"/>
  </mergeCells>
  <dataValidations count="16">
    <dataValidation type="list" allowBlank="1" showInputMessage="1" showErrorMessage="1" sqref="E22:G22 C14:E14 E20:E21 G20:G21 C16:F16 F17 F19:F21">
      <formula1>$H$10</formula1>
    </dataValidation>
    <dataValidation type="list" allowBlank="1" showInputMessage="1" showErrorMessage="1" sqref="B21:B22 B16:B17 B19">
      <formula1>$J$8:$J$9</formula1>
    </dataValidation>
    <dataValidation type="whole" allowBlank="1" showInputMessage="1" showErrorMessage="1" prompt="geef werkelijke kosten in" sqref="C22">
      <formula1>0</formula1>
      <formula2>1000000</formula2>
    </dataValidation>
    <dataValidation type="list" allowBlank="1" showInputMessage="1" showErrorMessage="1" prompt="kies ja of nee uit lijst" sqref="E8:E13 E15">
      <formula1>$J$8:$J$9</formula1>
    </dataValidation>
    <dataValidation type="whole" allowBlank="1" showInputMessage="1" showErrorMessage="1" prompt="Betalen alleen aantal boven 5 stuks.&#10;max. 20 masten beschikbaar.&#10;Indien meer masten nodig neem contact op met Afd. Vergunningen" sqref="B10">
      <formula1>0</formula1>
      <formula2>20</formula2>
    </dataValidation>
    <dataValidation type="whole" allowBlank="1" showInputMessage="1" showErrorMessage="1" prompt="Betalen alleen aantal boven 5 stuks." sqref="B11">
      <formula1>0</formula1>
      <formula2>99</formula2>
    </dataValidation>
    <dataValidation type="whole" allowBlank="1" showInputMessage="1" showErrorMessage="1" prompt="maximaal&#10;50 stuks beschikbaar" sqref="B15">
      <formula1>0</formula1>
      <formula2>50</formula2>
    </dataValidation>
    <dataValidation type="list" allowBlank="1" showInputMessage="1" showErrorMessage="1" sqref="C15:D15 C17:D17 C19:D19">
      <formula1>$H$8</formula1>
    </dataValidation>
    <dataValidation type="whole" allowBlank="1" showInputMessage="1" showErrorMessage="1" sqref="G16">
      <formula1>0</formula1>
      <formula2>1000000</formula2>
    </dataValidation>
    <dataValidation type="list" allowBlank="1" showInputMessage="1" showErrorMessage="1" sqref="E17">
      <formula1>$J$24:$J$25</formula1>
    </dataValidation>
    <dataValidation type="list" allowBlank="1" showInputMessage="1" showErrorMessage="1" sqref="E19">
      <formula1>$J$28:$J$29</formula1>
    </dataValidation>
    <dataValidation type="whole" allowBlank="1" showInputMessage="1" showErrorMessage="1" prompt="Betalen alleen voor aantal boven 50 stuks.&#10;Maximaal 300 stuks beschikbaar." sqref="B8">
      <formula1>0</formula1>
      <formula2>300</formula2>
    </dataValidation>
    <dataValidation type="whole" allowBlank="1" showInputMessage="1" showErrorMessage="1" prompt="Betalen alleen aantal boven 5 stuks." sqref="B9">
      <formula1>0</formula1>
      <formula2>1000</formula2>
    </dataValidation>
    <dataValidation type="decimal" allowBlank="1" showInputMessage="1" showErrorMessage="1" sqref="B26">
      <formula1>-999999999999999000</formula1>
      <formula2>9999999999999990000</formula2>
    </dataValidation>
    <dataValidation type="date" allowBlank="1" showInputMessage="1" showErrorMessage="1" sqref="B2:B3">
      <formula1>36892</formula1>
      <formula2>47848</formula2>
    </dataValidation>
    <dataValidation type="decimal" allowBlank="1" showInputMessage="1" showErrorMessage="1" sqref="B27">
      <formula1>-999999999999999000000</formula1>
      <formula2>999999999999999000</formula2>
    </dataValidation>
  </dataValidations>
  <printOptions gridLines="1"/>
  <pageMargins left="0.3937007874015748" right="0.3937007874015748" top="0.58" bottom="0.41" header="0.5118110236220472" footer="0.29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38" sqref="A37:A38"/>
    </sheetView>
  </sheetViews>
  <sheetFormatPr defaultColWidth="78.00390625" defaultRowHeight="12.75"/>
  <cols>
    <col min="1" max="1" width="56.8515625" style="0" customWidth="1"/>
    <col min="2" max="2" width="42.7109375" style="0" customWidth="1"/>
    <col min="3" max="3" width="37.00390625" style="0" customWidth="1"/>
    <col min="4" max="4" width="45.00390625" style="0" customWidth="1"/>
  </cols>
  <sheetData>
    <row r="1" spans="1:4" ht="12.75">
      <c r="A1" s="49" t="s">
        <v>43</v>
      </c>
      <c r="B1" s="16" t="s">
        <v>44</v>
      </c>
      <c r="C1" s="16" t="s">
        <v>45</v>
      </c>
      <c r="D1" s="16" t="s">
        <v>46</v>
      </c>
    </row>
    <row r="2" spans="1:4" ht="13.5" thickBot="1">
      <c r="A2" s="50"/>
      <c r="B2" s="19" t="s">
        <v>47</v>
      </c>
      <c r="C2" s="19" t="s">
        <v>48</v>
      </c>
      <c r="D2" s="19"/>
    </row>
    <row r="3" spans="1:4" ht="13.5" thickBot="1">
      <c r="A3" s="50"/>
      <c r="B3" s="19"/>
      <c r="C3" s="19"/>
      <c r="D3" s="19"/>
    </row>
    <row r="4" spans="1:4" ht="13.5" thickBot="1">
      <c r="A4" s="22" t="s">
        <v>49</v>
      </c>
      <c r="B4" s="51" t="s">
        <v>0</v>
      </c>
      <c r="C4" s="51" t="s">
        <v>50</v>
      </c>
      <c r="D4" s="51" t="s">
        <v>51</v>
      </c>
    </row>
    <row r="5" spans="1:4" ht="12.75">
      <c r="A5" s="102" t="s">
        <v>52</v>
      </c>
      <c r="B5" s="102" t="s">
        <v>53</v>
      </c>
      <c r="C5" s="102" t="s">
        <v>54</v>
      </c>
      <c r="D5" s="52" t="s">
        <v>51</v>
      </c>
    </row>
    <row r="6" spans="1:4" ht="13.5" thickBot="1">
      <c r="A6" s="104"/>
      <c r="B6" s="104"/>
      <c r="C6" s="104"/>
      <c r="D6" s="51" t="s">
        <v>55</v>
      </c>
    </row>
    <row r="7" spans="1:4" ht="13.5" thickBot="1">
      <c r="A7" s="22" t="s">
        <v>56</v>
      </c>
      <c r="B7" s="51" t="s">
        <v>0</v>
      </c>
      <c r="C7" s="51" t="s">
        <v>57</v>
      </c>
      <c r="D7" s="51"/>
    </row>
    <row r="8" spans="1:4" ht="13.5" thickBot="1">
      <c r="A8" s="22" t="s">
        <v>58</v>
      </c>
      <c r="B8" s="51" t="s">
        <v>59</v>
      </c>
      <c r="C8" s="51" t="s">
        <v>57</v>
      </c>
      <c r="D8" s="51" t="s">
        <v>60</v>
      </c>
    </row>
    <row r="9" spans="1:4" ht="13.5" thickBot="1">
      <c r="A9" s="22" t="s">
        <v>61</v>
      </c>
      <c r="B9" s="51" t="s">
        <v>0</v>
      </c>
      <c r="C9" s="51" t="s">
        <v>57</v>
      </c>
      <c r="D9" s="51" t="s">
        <v>62</v>
      </c>
    </row>
    <row r="10" spans="1:4" ht="12.75">
      <c r="A10" s="102" t="s">
        <v>63</v>
      </c>
      <c r="B10" s="102" t="s">
        <v>59</v>
      </c>
      <c r="C10" s="102" t="s">
        <v>64</v>
      </c>
      <c r="D10" s="52" t="s">
        <v>62</v>
      </c>
    </row>
    <row r="11" spans="1:4" ht="13.5" thickBot="1">
      <c r="A11" s="104"/>
      <c r="B11" s="104"/>
      <c r="C11" s="104"/>
      <c r="D11" s="51" t="s">
        <v>65</v>
      </c>
    </row>
    <row r="12" spans="1:4" ht="13.5" thickBot="1">
      <c r="A12" s="22" t="s">
        <v>66</v>
      </c>
      <c r="B12" s="51" t="s">
        <v>0</v>
      </c>
      <c r="C12" s="51" t="s">
        <v>67</v>
      </c>
      <c r="D12" s="51"/>
    </row>
    <row r="13" spans="1:4" ht="13.5" thickBot="1">
      <c r="A13" s="22" t="s">
        <v>68</v>
      </c>
      <c r="B13" s="51" t="s">
        <v>59</v>
      </c>
      <c r="C13" s="51" t="s">
        <v>67</v>
      </c>
      <c r="D13" s="51" t="s">
        <v>65</v>
      </c>
    </row>
    <row r="14" spans="1:4" ht="13.5" thickBot="1">
      <c r="A14" s="22" t="s">
        <v>69</v>
      </c>
      <c r="B14" s="51" t="s">
        <v>70</v>
      </c>
      <c r="C14" s="51" t="s">
        <v>64</v>
      </c>
      <c r="D14" s="51"/>
    </row>
    <row r="15" spans="1:4" ht="13.5" thickBot="1">
      <c r="A15" s="22" t="s">
        <v>71</v>
      </c>
      <c r="B15" s="51" t="s">
        <v>72</v>
      </c>
      <c r="C15" s="51" t="s">
        <v>73</v>
      </c>
      <c r="D15" s="51"/>
    </row>
    <row r="16" spans="1:4" ht="13.5" thickBot="1">
      <c r="A16" s="22" t="s">
        <v>74</v>
      </c>
      <c r="B16" s="51" t="s">
        <v>75</v>
      </c>
      <c r="C16" s="51" t="s">
        <v>76</v>
      </c>
      <c r="D16" s="51"/>
    </row>
    <row r="17" spans="1:4" ht="13.5" thickBot="1">
      <c r="A17" s="22" t="s">
        <v>17</v>
      </c>
      <c r="B17" s="51" t="s">
        <v>0</v>
      </c>
      <c r="C17" s="51" t="s">
        <v>77</v>
      </c>
      <c r="D17" s="51" t="s">
        <v>78</v>
      </c>
    </row>
    <row r="18" spans="1:4" ht="12.75">
      <c r="A18" s="21"/>
      <c r="B18" s="102" t="s">
        <v>75</v>
      </c>
      <c r="C18" s="102" t="s">
        <v>81</v>
      </c>
      <c r="D18" s="102" t="s">
        <v>82</v>
      </c>
    </row>
    <row r="19" spans="1:4" ht="12.75">
      <c r="A19" s="21" t="s">
        <v>79</v>
      </c>
      <c r="B19" s="103"/>
      <c r="C19" s="103"/>
      <c r="D19" s="103"/>
    </row>
    <row r="20" spans="1:4" ht="13.5" thickBot="1">
      <c r="A20" s="22" t="s">
        <v>80</v>
      </c>
      <c r="B20" s="104"/>
      <c r="C20" s="104"/>
      <c r="D20" s="104"/>
    </row>
    <row r="21" spans="1:4" ht="13.5" thickBot="1">
      <c r="A21" s="22"/>
      <c r="B21" s="51"/>
      <c r="C21" s="51"/>
      <c r="D21" s="51"/>
    </row>
    <row r="22" spans="1:4" ht="26.25" thickBot="1">
      <c r="A22" s="55" t="s">
        <v>97</v>
      </c>
      <c r="B22" s="51" t="s">
        <v>75</v>
      </c>
      <c r="C22" s="51" t="s">
        <v>83</v>
      </c>
      <c r="D22" s="51" t="s">
        <v>84</v>
      </c>
    </row>
    <row r="23" spans="1:4" ht="13.5" thickBot="1">
      <c r="A23" s="22" t="s">
        <v>85</v>
      </c>
      <c r="B23" s="51" t="s">
        <v>75</v>
      </c>
      <c r="C23" s="53">
        <v>1000</v>
      </c>
      <c r="D23" s="51" t="s">
        <v>86</v>
      </c>
    </row>
    <row r="24" spans="1:4" ht="13.5" thickBot="1">
      <c r="A24" s="55"/>
      <c r="B24" s="51"/>
      <c r="C24" s="51"/>
      <c r="D24" s="51"/>
    </row>
    <row r="25" spans="1:4" ht="13.5" thickBot="1">
      <c r="A25" s="22"/>
      <c r="B25" s="51"/>
      <c r="C25" s="53"/>
      <c r="D25" s="51"/>
    </row>
    <row r="26" spans="1:4" ht="13.5" thickBot="1">
      <c r="A26" s="22" t="s">
        <v>87</v>
      </c>
      <c r="B26" s="51" t="s">
        <v>75</v>
      </c>
      <c r="C26" s="51" t="s">
        <v>88</v>
      </c>
      <c r="D26" s="51" t="s">
        <v>89</v>
      </c>
    </row>
    <row r="27" spans="1:4" ht="13.5" thickBot="1">
      <c r="A27" s="22" t="s">
        <v>90</v>
      </c>
      <c r="B27" s="51" t="s">
        <v>75</v>
      </c>
      <c r="C27" s="51" t="s">
        <v>91</v>
      </c>
      <c r="D27" s="51" t="s">
        <v>92</v>
      </c>
    </row>
    <row r="28" spans="1:4" ht="13.5" thickBot="1">
      <c r="A28" s="22"/>
      <c r="B28" s="51"/>
      <c r="C28" s="51"/>
      <c r="D28" s="51"/>
    </row>
    <row r="29" spans="1:4" ht="13.5" thickBot="1">
      <c r="A29" s="22" t="s">
        <v>93</v>
      </c>
      <c r="B29" s="51" t="s">
        <v>94</v>
      </c>
      <c r="C29" s="51" t="s">
        <v>95</v>
      </c>
      <c r="D29" s="51" t="s">
        <v>96</v>
      </c>
    </row>
    <row r="30" spans="1:4" ht="13.5" thickBot="1">
      <c r="A30" s="22"/>
      <c r="B30" s="51"/>
      <c r="C30" s="51"/>
      <c r="D30" s="51"/>
    </row>
    <row r="31" spans="1:4" ht="13.5" thickBot="1">
      <c r="A31" s="50" t="s">
        <v>117</v>
      </c>
      <c r="B31" s="51"/>
      <c r="C31" s="51"/>
      <c r="D31" s="51"/>
    </row>
    <row r="32" spans="1:4" ht="13.5" thickBot="1">
      <c r="A32" s="22"/>
      <c r="B32" s="51"/>
      <c r="C32" s="51"/>
      <c r="D32" s="51"/>
    </row>
    <row r="33" ht="15.75">
      <c r="A33" s="54"/>
    </row>
    <row r="34" ht="15.75">
      <c r="A34" s="54"/>
    </row>
  </sheetData>
  <sheetProtection password="CB7A" sheet="1" objects="1" scenarios="1"/>
  <mergeCells count="9">
    <mergeCell ref="B18:B20"/>
    <mergeCell ref="C18:C20"/>
    <mergeCell ref="D18:D20"/>
    <mergeCell ref="A5:A6"/>
    <mergeCell ref="B5:B6"/>
    <mergeCell ref="C5:C6"/>
    <mergeCell ref="A10:A11"/>
    <mergeCell ref="B10:B11"/>
    <mergeCell ref="C10:C1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Terneuzen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Marcelis</dc:creator>
  <cp:keywords/>
  <dc:description/>
  <cp:lastModifiedBy>Luus Heideman</cp:lastModifiedBy>
  <cp:lastPrinted>2012-09-26T12:00:49Z</cp:lastPrinted>
  <dcterms:created xsi:type="dcterms:W3CDTF">2012-02-15T08:29:40Z</dcterms:created>
  <dcterms:modified xsi:type="dcterms:W3CDTF">2017-10-17T07:34:59Z</dcterms:modified>
  <cp:category/>
  <cp:version/>
  <cp:contentType/>
  <cp:contentStatus/>
</cp:coreProperties>
</file>